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OR-C-NAS-01\home$\Kevin_Balchin\Documents\Contributions\"/>
    </mc:Choice>
  </mc:AlternateContent>
  <xr:revisionPtr revIDLastSave="0" documentId="8_{25A1D2D5-10EE-43A6-81DD-3C91B95B3AE6}" xr6:coauthVersionLast="45" xr6:coauthVersionMax="45" xr10:uidLastSave="{00000000-0000-0000-0000-000000000000}"/>
  <bookViews>
    <workbookView xWindow="-110" yWindow="-110" windowWidth="19420" windowHeight="10420" xr2:uid="{00000000-000D-0000-FFFF-FFFF00000000}"/>
  </bookViews>
  <sheets>
    <sheet name="Calculation" sheetId="1" r:id="rId1"/>
    <sheet name="Lookup" sheetId="2" r:id="rId2"/>
  </sheets>
  <definedNames>
    <definedName name="_xlnm._FilterDatabase" localSheetId="0" hidden="1">Calculation!$A$1:$C$29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1" l="1"/>
  <c r="B19" i="2"/>
  <c r="B19" i="1" s="1"/>
  <c r="B23" i="1"/>
  <c r="B24" i="1" s="1"/>
  <c r="C23" i="2" l="1"/>
  <c r="C22" i="2"/>
  <c r="C35" i="2" l="1"/>
  <c r="D29" i="2"/>
  <c r="D30" i="2" s="1"/>
  <c r="C25" i="2"/>
  <c r="C24" i="2"/>
  <c r="C11" i="2"/>
  <c r="C26" i="2" l="1"/>
  <c r="B25" i="1" l="1"/>
  <c r="B26" i="1"/>
  <c r="B20" i="1" l="1"/>
  <c r="B27" i="1" s="1"/>
  <c r="B28" i="1" l="1"/>
  <c r="B29" i="1" s="1"/>
</calcChain>
</file>

<file path=xl/sharedStrings.xml><?xml version="1.0" encoding="utf-8"?>
<sst xmlns="http://schemas.openxmlformats.org/spreadsheetml/2006/main" count="75" uniqueCount="69">
  <si>
    <t>Employment Support Allowance</t>
  </si>
  <si>
    <t>Tariff income on capital (if any)</t>
  </si>
  <si>
    <t>A. Total Income</t>
  </si>
  <si>
    <t>Allowable Housing Costs (if any)</t>
  </si>
  <si>
    <t>B. Total allowable expenses</t>
  </si>
  <si>
    <t>C. Minimum Income Guarantee</t>
  </si>
  <si>
    <t>D. Disposable income (A-B-C)</t>
  </si>
  <si>
    <t>State Pension</t>
  </si>
  <si>
    <t>Pension Credit - Guarantee Credit</t>
  </si>
  <si>
    <t>Private/employers pension</t>
  </si>
  <si>
    <t>Incapacity Benefit</t>
  </si>
  <si>
    <t>Universal Credit</t>
  </si>
  <si>
    <t>Severe Disablement Allowance</t>
  </si>
  <si>
    <t>Carer's Allowance</t>
  </si>
  <si>
    <t>About you</t>
  </si>
  <si>
    <t>Do you get care from us at night as well as in the day?</t>
  </si>
  <si>
    <t>Your age</t>
  </si>
  <si>
    <t>Other income</t>
  </si>
  <si>
    <r>
      <t>E</t>
    </r>
    <r>
      <rPr>
        <sz val="10"/>
        <color theme="1"/>
        <rFont val="Arial"/>
        <family val="2"/>
      </rPr>
      <t xml:space="preserve">. Sandwell Allowance (% of disposable income </t>
    </r>
    <r>
      <rPr>
        <b/>
        <sz val="10"/>
        <color theme="1"/>
        <rFont val="Arial"/>
        <family val="2"/>
      </rPr>
      <t>D</t>
    </r>
    <r>
      <rPr>
        <sz val="10"/>
        <color theme="1"/>
        <rFont val="Arial"/>
        <family val="2"/>
      </rPr>
      <t>)</t>
    </r>
  </si>
  <si>
    <t>DRE balance</t>
  </si>
  <si>
    <t>DRE Fixed</t>
  </si>
  <si>
    <t>HIDDEN CALCULATION AREA</t>
  </si>
  <si>
    <t>Disability benefits and disregard</t>
  </si>
  <si>
    <t>Sandwell Disability disregard</t>
  </si>
  <si>
    <t>Attendance Allowance (AA) lower rate</t>
  </si>
  <si>
    <t>Attendance Allowance (AA) higher rate</t>
  </si>
  <si>
    <t>Disability Living Allowance (care component) - lowest rate</t>
  </si>
  <si>
    <t>Disability Living Allowance (care component) - middle rate</t>
  </si>
  <si>
    <t>Disability Living Allowance (care component) - highest rate</t>
  </si>
  <si>
    <t>Personal Independence Payment (PIP) (daily living component) standard rate</t>
  </si>
  <si>
    <t>Personal Independence Payment (PIP) (daily living component) enhanced rate</t>
  </si>
  <si>
    <t>Disability Premium - if get middle rate disability benefits (PIP/DLA/AA)</t>
  </si>
  <si>
    <t>Tariff income calculation</t>
  </si>
  <si>
    <t>Sandwell disability benefit disregard</t>
  </si>
  <si>
    <t>Carer Premium - if get Carers' Allowance, can be added to any pensioner or working-age benefit</t>
  </si>
  <si>
    <t>How many children (if any) live with you that you are financially responsible for?</t>
  </si>
  <si>
    <t>18-24</t>
  </si>
  <si>
    <t>AA, DPA Care or PIP daily living rate</t>
  </si>
  <si>
    <t>Basic MIG</t>
  </si>
  <si>
    <t>Addition for child(ren)</t>
  </si>
  <si>
    <t>Addition for caring</t>
  </si>
  <si>
    <t>Addition for disability premium</t>
  </si>
  <si>
    <t>Addition for enhanced disability premium</t>
  </si>
  <si>
    <t>25 to pensionable age</t>
  </si>
  <si>
    <t>Pensionable age</t>
  </si>
  <si>
    <t>Addition for child</t>
  </si>
  <si>
    <t>MIG (buffer) lookups for single people</t>
  </si>
  <si>
    <t>MIG (buffer) calculator</t>
  </si>
  <si>
    <t>Enhanced Disability Premium - if get higher rate disability benefits (PIP/DLA/AA)</t>
  </si>
  <si>
    <t>TOTAL MIG</t>
  </si>
  <si>
    <t>NON-RESIDENTIAL CONTRIBUTION ESTIMATOR</t>
  </si>
  <si>
    <t>Your weekly income and allowances</t>
  </si>
  <si>
    <t>LOOK-UPS AND CALCULATORS</t>
  </si>
  <si>
    <t>Addition for disability or enhanced disability premium (under pensionable age only)</t>
  </si>
  <si>
    <t>Model 3 min</t>
  </si>
  <si>
    <t>Please select</t>
  </si>
  <si>
    <t>&lt; Please click on arrow to right of red-shaded box to bring up the available options</t>
  </si>
  <si>
    <t>&lt; These figures calculate automatically</t>
  </si>
  <si>
    <t>DRE fixed sum</t>
  </si>
  <si>
    <t>Upper capital limit</t>
  </si>
  <si>
    <t>Lower capital limit</t>
  </si>
  <si>
    <t>&lt; Please enter a total figure in the green box, with a decimal point if it is a whole number of £. If the result is over the national limit, it will show "SELF FUND" below - you will be a self-funder and will have to pay the full cost of your care. Please contact us for help in clarifying this and to check the results</t>
  </si>
  <si>
    <r>
      <t xml:space="preserve">How much capital do you have (savings, shares, property </t>
    </r>
    <r>
      <rPr>
        <b/>
        <sz val="10"/>
        <color theme="1"/>
        <rFont val="Arial"/>
        <family val="2"/>
      </rPr>
      <t>excluding</t>
    </r>
    <r>
      <rPr>
        <sz val="10"/>
        <color theme="1"/>
        <rFont val="Arial"/>
        <family val="2"/>
      </rPr>
      <t xml:space="preserve"> your current home)?</t>
    </r>
  </si>
  <si>
    <t>F. Assessed weekly contribution (D-E)</t>
  </si>
  <si>
    <t>How much (if any) Disability Related Expenditure do you currently spend?</t>
  </si>
  <si>
    <t>&lt; Please enter a total weekly figure in the green box, with a decimal point if it is a whole number of £. Please see separate guidance for the type and level of costs we can allow</t>
  </si>
  <si>
    <t>&lt; Please enter a total weekly figure in the relevant green boxes, with a decimal point if it is a whole number of £</t>
  </si>
  <si>
    <t>&lt; Please enter a total weekly figure in the green box, with a decimal point if it is a whole number of £. We can allow for any rent/mortgage and council tax costs you pay per week LESS any benefits you receive to pay for these</t>
  </si>
  <si>
    <t>&lt; This shows the estimate of what you will pay per week - but if your service costs less than this per week, you will only pay the cost of the service. If it shows "FULL COST", you are not eligible for support from the council because you have capital over the national limit, and must meet the full cost of your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</si>
</sst>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00"/>
    <numFmt numFmtId="165" formatCode="&quot;£&quot;#,##0"/>
  </numFmts>
  <fonts count="13" x14ac:knownFonts="1">
    <font>
      <sz val="12"/>
      <color theme="1"/>
      <name val="Arial"/>
      <family val="2"/>
    </font>
    <font>
      <b/>
      <sz val="10"/>
      <color theme="1"/>
      <name val="Arial"/>
      <family val="2"/>
    </font>
    <font>
      <sz val="10"/>
      <color theme="1"/>
      <name val="Arial"/>
      <family val="2"/>
    </font>
    <font>
      <sz val="10"/>
      <color rgb="FFFF0000"/>
      <name val="Arial"/>
      <family val="2"/>
    </font>
    <font>
      <b/>
      <sz val="10"/>
      <name val="Arial"/>
      <family val="2"/>
    </font>
    <font>
      <sz val="10"/>
      <name val="Arial"/>
      <family val="2"/>
    </font>
    <font>
      <sz val="10"/>
      <color theme="9" tint="0.39997558519241921"/>
      <name val="Arial"/>
      <family val="2"/>
    </font>
    <font>
      <b/>
      <sz val="10"/>
      <color theme="0"/>
      <name val="Arial"/>
      <family val="2"/>
    </font>
    <font>
      <i/>
      <sz val="10"/>
      <color rgb="FFFF0000"/>
      <name val="Arial"/>
      <family val="2"/>
    </font>
    <font>
      <sz val="10"/>
      <color theme="4"/>
      <name val="Arial"/>
      <family val="2"/>
    </font>
    <font>
      <sz val="10"/>
      <color theme="9"/>
      <name val="Arial"/>
      <family val="2"/>
    </font>
    <font>
      <sz val="8"/>
      <name val="Arial"/>
      <family val="2"/>
    </font>
    <font>
      <b/>
      <i/>
      <sz val="10"/>
      <color rgb="FFFF0000"/>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bgColor theme="4"/>
      </patternFill>
    </fill>
    <fill>
      <patternFill patternType="solid">
        <fgColor theme="4"/>
        <bgColor indexed="64"/>
      </patternFill>
    </fill>
    <fill>
      <patternFill patternType="solid">
        <fgColor theme="0" tint="-0.249977111117893"/>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8080"/>
      </left>
      <right/>
      <top style="thin">
        <color indexed="64"/>
      </top>
      <bottom style="thin">
        <color indexed="64"/>
      </bottom>
      <diagonal/>
    </border>
    <border>
      <left style="medium">
        <color rgb="FF008080"/>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thin">
        <color auto="1"/>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thin">
        <color indexed="64"/>
      </top>
      <bottom style="medium">
        <color rgb="FF008080"/>
      </bottom>
      <diagonal/>
    </border>
    <border>
      <left style="medium">
        <color rgb="FF008080"/>
      </left>
      <right/>
      <top/>
      <bottom/>
      <diagonal/>
    </border>
    <border>
      <left style="thin">
        <color indexed="64"/>
      </left>
      <right style="thin">
        <color indexed="64"/>
      </right>
      <top/>
      <bottom/>
      <diagonal/>
    </border>
    <border>
      <left style="thin">
        <color auto="1"/>
      </left>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indexed="64"/>
      </right>
      <top style="medium">
        <color indexed="64"/>
      </top>
      <bottom/>
      <diagonal/>
    </border>
    <border>
      <left style="thin">
        <color auto="1"/>
      </left>
      <right/>
      <top style="thin">
        <color indexed="64"/>
      </top>
      <bottom style="medium">
        <color indexed="64"/>
      </bottom>
      <diagonal/>
    </border>
    <border>
      <left/>
      <right style="thin">
        <color indexed="64"/>
      </right>
      <top style="thin">
        <color indexed="64"/>
      </top>
      <bottom style="medium">
        <color indexed="64"/>
      </bottom>
      <diagonal/>
    </border>
    <border>
      <left style="thin">
        <color theme="4" tint="0.39997558519241921"/>
      </left>
      <right style="thin">
        <color theme="4" tint="0.39997558519241921"/>
      </right>
      <top style="thin">
        <color theme="4" tint="0.39997558519241921"/>
      </top>
      <bottom/>
      <diagonal/>
    </border>
  </borders>
  <cellStyleXfs count="1">
    <xf numFmtId="0" fontId="0" fillId="0" borderId="0"/>
  </cellStyleXfs>
  <cellXfs count="99">
    <xf numFmtId="0" fontId="0" fillId="0" borderId="0" xfId="0"/>
    <xf numFmtId="0" fontId="2" fillId="0" borderId="0" xfId="0" applyFont="1"/>
    <xf numFmtId="0" fontId="3" fillId="0" borderId="0" xfId="0" applyFont="1"/>
    <xf numFmtId="0" fontId="3" fillId="0" borderId="0" xfId="0" applyFont="1" applyAlignment="1">
      <alignment wrapText="1"/>
    </xf>
    <xf numFmtId="164" fontId="2" fillId="0" borderId="1" xfId="0" applyNumberFormat="1" applyFont="1" applyBorder="1"/>
    <xf numFmtId="0" fontId="2" fillId="7" borderId="1" xfId="0" applyFont="1" applyFill="1" applyBorder="1" applyAlignment="1">
      <alignment vertical="center" wrapText="1"/>
    </xf>
    <xf numFmtId="0" fontId="2" fillId="7" borderId="1" xfId="0" applyFont="1" applyFill="1" applyBorder="1" applyAlignment="1">
      <alignment horizontal="left" vertical="center" wrapText="1"/>
    </xf>
    <xf numFmtId="0" fontId="2" fillId="7" borderId="2" xfId="0" applyFont="1" applyFill="1" applyBorder="1" applyAlignment="1">
      <alignment vertical="center" wrapText="1"/>
    </xf>
    <xf numFmtId="8" fontId="2" fillId="0" borderId="0" xfId="0" applyNumberFormat="1" applyFont="1"/>
    <xf numFmtId="0" fontId="7" fillId="9" borderId="2" xfId="0" applyFont="1" applyFill="1" applyBorder="1"/>
    <xf numFmtId="0" fontId="2" fillId="0" borderId="0" xfId="0" applyFont="1" applyAlignment="1">
      <alignment horizontal="center"/>
    </xf>
    <xf numFmtId="164" fontId="2" fillId="0" borderId="0" xfId="0" applyNumberFormat="1" applyFont="1"/>
    <xf numFmtId="0" fontId="9" fillId="0" borderId="0" xfId="0" applyFont="1"/>
    <xf numFmtId="0" fontId="10" fillId="0" borderId="0" xfId="0" applyFont="1"/>
    <xf numFmtId="164" fontId="2" fillId="0" borderId="2" xfId="0" applyNumberFormat="1" applyFont="1" applyBorder="1"/>
    <xf numFmtId="164" fontId="1" fillId="0" borderId="6" xfId="0" applyNumberFormat="1" applyFont="1" applyBorder="1"/>
    <xf numFmtId="0" fontId="2" fillId="7" borderId="1" xfId="0" applyFont="1" applyFill="1" applyBorder="1"/>
    <xf numFmtId="0" fontId="2" fillId="7" borderId="2" xfId="0" applyFont="1" applyFill="1" applyBorder="1" applyAlignment="1">
      <alignment wrapText="1"/>
    </xf>
    <xf numFmtId="0" fontId="1" fillId="7" borderId="5" xfId="0" applyFont="1" applyFill="1" applyBorder="1"/>
    <xf numFmtId="164" fontId="5" fillId="7" borderId="3" xfId="0" applyNumberFormat="1" applyFont="1" applyFill="1" applyBorder="1"/>
    <xf numFmtId="8" fontId="2" fillId="7" borderId="1" xfId="0" applyNumberFormat="1" applyFont="1" applyFill="1" applyBorder="1"/>
    <xf numFmtId="0" fontId="2" fillId="7" borderId="1" xfId="0" applyFont="1" applyFill="1" applyBorder="1" applyAlignment="1">
      <alignment wrapText="1"/>
    </xf>
    <xf numFmtId="8" fontId="2" fillId="3" borderId="2" xfId="0" applyNumberFormat="1" applyFont="1" applyFill="1" applyBorder="1" applyAlignment="1">
      <alignment horizontal="center" vertical="center"/>
    </xf>
    <xf numFmtId="8" fontId="2" fillId="3" borderId="3" xfId="0" applyNumberFormat="1" applyFont="1" applyFill="1" applyBorder="1" applyAlignment="1">
      <alignment horizontal="center" vertical="center"/>
    </xf>
    <xf numFmtId="0" fontId="1" fillId="3" borderId="1" xfId="0" applyFont="1" applyFill="1" applyBorder="1"/>
    <xf numFmtId="0" fontId="1" fillId="4" borderId="5" xfId="0" applyFont="1" applyFill="1" applyBorder="1" applyAlignment="1">
      <alignment vertical="center" wrapText="1"/>
    </xf>
    <xf numFmtId="0" fontId="2" fillId="0" borderId="18"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vertical="center" wrapText="1"/>
    </xf>
    <xf numFmtId="0" fontId="2" fillId="0" borderId="29" xfId="0" applyFont="1" applyBorder="1" applyAlignment="1">
      <alignment vertical="center" wrapText="1"/>
    </xf>
    <xf numFmtId="0" fontId="1" fillId="0" borderId="5" xfId="0" applyFont="1" applyBorder="1" applyAlignment="1">
      <alignment vertical="center" wrapText="1"/>
    </xf>
    <xf numFmtId="0" fontId="1" fillId="7" borderId="21" xfId="0" applyFont="1" applyFill="1" applyBorder="1" applyAlignment="1">
      <alignment vertical="center" wrapText="1"/>
    </xf>
    <xf numFmtId="0" fontId="1" fillId="7" borderId="22" xfId="0" applyFont="1" applyFill="1" applyBorder="1" applyAlignment="1">
      <alignment horizontal="center" vertical="center" wrapText="1"/>
    </xf>
    <xf numFmtId="8" fontId="2" fillId="7" borderId="3" xfId="0" applyNumberFormat="1" applyFont="1" applyFill="1" applyBorder="1" applyAlignment="1">
      <alignment horizontal="center" vertical="center" wrapText="1"/>
    </xf>
    <xf numFmtId="8" fontId="1" fillId="7" borderId="22" xfId="0" applyNumberFormat="1" applyFont="1" applyFill="1" applyBorder="1" applyAlignment="1">
      <alignment horizontal="center" vertical="center" wrapText="1"/>
    </xf>
    <xf numFmtId="8" fontId="2" fillId="7" borderId="2" xfId="0" applyNumberFormat="1" applyFont="1" applyFill="1" applyBorder="1" applyAlignment="1">
      <alignment horizontal="center" vertical="center" wrapText="1"/>
    </xf>
    <xf numFmtId="0" fontId="1" fillId="0" borderId="31" xfId="0" applyFont="1" applyBorder="1" applyAlignment="1">
      <alignment vertical="center" wrapText="1"/>
    </xf>
    <xf numFmtId="8" fontId="2" fillId="7" borderId="25" xfId="0" applyNumberFormat="1" applyFont="1" applyFill="1" applyBorder="1" applyAlignment="1">
      <alignment horizontal="center" vertical="center" wrapText="1"/>
    </xf>
    <xf numFmtId="0" fontId="2" fillId="0" borderId="0" xfId="0" applyFont="1" applyAlignment="1">
      <alignment wrapText="1"/>
    </xf>
    <xf numFmtId="0" fontId="0" fillId="0" borderId="0" xfId="0" applyProtection="1">
      <protection locked="0"/>
    </xf>
    <xf numFmtId="0" fontId="2" fillId="5" borderId="28" xfId="0" applyNumberFormat="1" applyFont="1" applyFill="1" applyBorder="1" applyAlignment="1" applyProtection="1">
      <alignment horizontal="center" vertical="center" wrapText="1"/>
      <protection locked="0"/>
    </xf>
    <xf numFmtId="8" fontId="2" fillId="5" borderId="3" xfId="0" applyNumberFormat="1" applyFont="1" applyFill="1" applyBorder="1" applyAlignment="1" applyProtection="1">
      <alignment horizontal="center" vertical="center" wrapText="1"/>
      <protection locked="0"/>
    </xf>
    <xf numFmtId="0" fontId="2" fillId="5" borderId="3" xfId="0" applyNumberFormat="1" applyFont="1" applyFill="1" applyBorder="1" applyAlignment="1" applyProtection="1">
      <alignment horizontal="center" vertical="center" wrapText="1"/>
      <protection locked="0"/>
    </xf>
    <xf numFmtId="6" fontId="2" fillId="2" borderId="1" xfId="0" applyNumberFormat="1" applyFont="1" applyFill="1" applyBorder="1" applyAlignment="1" applyProtection="1">
      <alignment horizontal="center" vertical="center" wrapText="1"/>
      <protection locked="0"/>
    </xf>
    <xf numFmtId="8" fontId="2" fillId="2" borderId="24" xfId="0" applyNumberFormat="1" applyFont="1" applyFill="1" applyBorder="1" applyAlignment="1" applyProtection="1">
      <alignment horizontal="center" vertical="center" wrapText="1"/>
      <protection locked="0"/>
    </xf>
    <xf numFmtId="8" fontId="2" fillId="2" borderId="25" xfId="0" applyNumberFormat="1" applyFont="1" applyFill="1" applyBorder="1" applyAlignment="1" applyProtection="1">
      <alignment horizontal="center" vertical="center" wrapText="1"/>
      <protection locked="0"/>
    </xf>
    <xf numFmtId="8" fontId="2" fillId="2" borderId="1" xfId="0" applyNumberFormat="1" applyFont="1" applyFill="1" applyBorder="1" applyAlignment="1" applyProtection="1">
      <alignment horizontal="center" vertical="center" wrapText="1"/>
      <protection locked="0"/>
    </xf>
    <xf numFmtId="8" fontId="2" fillId="5" borderId="1" xfId="0" applyNumberFormat="1" applyFont="1" applyFill="1" applyBorder="1" applyAlignment="1" applyProtection="1">
      <alignment horizontal="center" vertical="center" wrapText="1"/>
      <protection locked="0"/>
    </xf>
    <xf numFmtId="8" fontId="2" fillId="2" borderId="3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center" wrapText="1"/>
    </xf>
    <xf numFmtId="0" fontId="2" fillId="0" borderId="18" xfId="0" applyFont="1" applyBorder="1" applyAlignment="1" applyProtection="1">
      <alignment vertical="center" wrapText="1"/>
    </xf>
    <xf numFmtId="0" fontId="2" fillId="0" borderId="16" xfId="0" applyFont="1" applyBorder="1" applyAlignment="1" applyProtection="1">
      <alignment vertical="center" wrapText="1"/>
    </xf>
    <xf numFmtId="0" fontId="2" fillId="0" borderId="17" xfId="0" applyFont="1" applyBorder="1" applyAlignment="1" applyProtection="1">
      <alignment vertical="center" wrapText="1"/>
    </xf>
    <xf numFmtId="164" fontId="2" fillId="7" borderId="1" xfId="0" applyNumberFormat="1" applyFont="1" applyFill="1" applyBorder="1" applyAlignment="1">
      <alignment horizontal="center" vertical="center" wrapText="1"/>
    </xf>
    <xf numFmtId="165" fontId="2" fillId="0" borderId="0" xfId="0" applyNumberFormat="1" applyFont="1"/>
    <xf numFmtId="0" fontId="7" fillId="8" borderId="37" xfId="0" applyFont="1" applyFill="1" applyBorder="1" applyAlignment="1">
      <alignment wrapText="1"/>
    </xf>
    <xf numFmtId="6" fontId="2" fillId="0" borderId="1" xfId="0" applyNumberFormat="1" applyFont="1" applyBorder="1"/>
    <xf numFmtId="165" fontId="2" fillId="0" borderId="1" xfId="0" applyNumberFormat="1" applyFont="1" applyBorder="1"/>
    <xf numFmtId="165" fontId="5" fillId="7" borderId="3" xfId="0" applyNumberFormat="1" applyFont="1" applyFill="1" applyBorder="1"/>
    <xf numFmtId="0" fontId="12"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4" fillId="10" borderId="5" xfId="0" applyFont="1" applyFill="1" applyBorder="1" applyAlignment="1" applyProtection="1">
      <alignment horizontal="left"/>
    </xf>
    <xf numFmtId="0" fontId="4" fillId="10" borderId="19" xfId="0" applyFont="1" applyFill="1" applyBorder="1" applyAlignment="1" applyProtection="1">
      <alignment horizontal="left"/>
    </xf>
    <xf numFmtId="0" fontId="4" fillId="10" borderId="20" xfId="0" applyFont="1" applyFill="1" applyBorder="1" applyAlignment="1" applyProtection="1">
      <alignment horizontal="left"/>
    </xf>
    <xf numFmtId="0" fontId="1" fillId="4" borderId="26" xfId="0" applyFont="1" applyFill="1" applyBorder="1" applyAlignment="1" applyProtection="1">
      <alignment horizontal="left" vertical="center" wrapText="1"/>
    </xf>
    <xf numFmtId="0" fontId="1" fillId="4" borderId="27" xfId="0" applyFont="1" applyFill="1" applyBorder="1" applyAlignment="1" applyProtection="1">
      <alignment horizontal="left" vertical="center" wrapText="1"/>
    </xf>
    <xf numFmtId="0" fontId="1" fillId="4" borderId="19" xfId="0" applyFont="1" applyFill="1" applyBorder="1" applyAlignment="1" applyProtection="1">
      <alignment horizontal="left" vertical="center" wrapText="1"/>
    </xf>
    <xf numFmtId="0" fontId="1" fillId="4" borderId="20" xfId="0" applyFont="1" applyFill="1" applyBorder="1" applyAlignment="1" applyProtection="1">
      <alignment horizontal="left" vertic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2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2" fillId="11" borderId="23" xfId="0" applyFont="1" applyFill="1" applyBorder="1" applyAlignment="1">
      <alignment horizontal="center"/>
    </xf>
    <xf numFmtId="0" fontId="2" fillId="11" borderId="20" xfId="0" applyFont="1" applyFill="1" applyBorder="1" applyAlignment="1">
      <alignment horizontal="center"/>
    </xf>
    <xf numFmtId="0" fontId="7" fillId="8" borderId="4" xfId="0" applyFont="1" applyFill="1" applyBorder="1" applyAlignment="1">
      <alignment horizontal="center"/>
    </xf>
    <xf numFmtId="0" fontId="7" fillId="8" borderId="0" xfId="0" applyFont="1" applyFill="1" applyBorder="1" applyAlignment="1">
      <alignment horizontal="center"/>
    </xf>
    <xf numFmtId="0" fontId="6" fillId="6" borderId="0" xfId="0" applyFont="1" applyFill="1" applyAlignment="1">
      <alignment horizontal="center" wrapText="1"/>
    </xf>
  </cellXfs>
  <cellStyles count="1">
    <cellStyle name="Normal" xfId="0" builtinId="0"/>
  </cellStyles>
  <dxfs count="4">
    <dxf>
      <font>
        <b val="0"/>
        <i val="0"/>
        <strike val="0"/>
        <condense val="0"/>
        <extend val="0"/>
        <outline val="0"/>
        <shadow val="0"/>
        <u val="none"/>
        <vertAlign val="baseline"/>
        <sz val="10"/>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s>
  <tableStyles count="0" defaultTableStyle="TableStyleMedium2" defaultPivotStyle="PivotStyleLight16"/>
  <colors>
    <mruColors>
      <color rgb="FF009999"/>
      <color rgb="FFAEC87A"/>
      <color rgb="FFC2D59B"/>
      <color rgb="FFD5E3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3:B10" totalsRowShown="0" headerRowDxfId="3" dataDxfId="2" tableBorderDxfId="1">
  <tableColumns count="1">
    <tableColumn id="1" xr3:uid="{00000000-0010-0000-0000-000001000000}" name="Disability benefits and disregar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showGridLines="0" tabSelected="1" zoomScale="90" zoomScaleNormal="90" workbookViewId="0">
      <selection activeCell="B3" sqref="B3"/>
    </sheetView>
  </sheetViews>
  <sheetFormatPr defaultRowHeight="12.5" x14ac:dyDescent="0.25"/>
  <cols>
    <col min="1" max="1" width="36.15234375" style="1" customWidth="1"/>
    <col min="2" max="2" width="15.3828125" style="10" customWidth="1"/>
    <col min="3" max="3" width="12.07421875" style="1" customWidth="1"/>
    <col min="4" max="4" width="49.15234375" style="3" customWidth="1"/>
    <col min="5" max="5" width="9.23046875" style="1"/>
    <col min="6" max="6" width="32.3046875" style="1" customWidth="1"/>
    <col min="7" max="7" width="9.23046875" style="1"/>
    <col min="8" max="8" width="12" style="1" customWidth="1"/>
    <col min="9" max="9" width="7.921875" style="1" customWidth="1"/>
    <col min="10" max="12" width="9.23046875" style="1"/>
    <col min="13" max="14" width="12.69140625" style="1" customWidth="1"/>
    <col min="15" max="16384" width="9.23046875" style="1"/>
  </cols>
  <sheetData>
    <row r="1" spans="1:4" ht="26.5" customHeight="1" thickBot="1" x14ac:dyDescent="0.35">
      <c r="A1" s="71" t="s">
        <v>50</v>
      </c>
      <c r="B1" s="72"/>
      <c r="C1" s="72"/>
      <c r="D1" s="73"/>
    </row>
    <row r="2" spans="1:4" ht="15.5" customHeight="1" thickBot="1" x14ac:dyDescent="0.3">
      <c r="A2" s="74" t="s">
        <v>14</v>
      </c>
      <c r="B2" s="75"/>
      <c r="C2" s="76"/>
      <c r="D2" s="77"/>
    </row>
    <row r="3" spans="1:4" ht="25.5" customHeight="1" thickBot="1" x14ac:dyDescent="0.3">
      <c r="A3" s="51" t="s">
        <v>16</v>
      </c>
      <c r="B3" s="42" t="s">
        <v>55</v>
      </c>
      <c r="C3" s="61" t="s">
        <v>56</v>
      </c>
      <c r="D3" s="62"/>
    </row>
    <row r="4" spans="1:4" ht="25" x14ac:dyDescent="0.25">
      <c r="A4" s="52" t="s">
        <v>15</v>
      </c>
      <c r="B4" s="43" t="s">
        <v>55</v>
      </c>
      <c r="C4" s="63"/>
      <c r="D4" s="64"/>
    </row>
    <row r="5" spans="1:4" ht="38" customHeight="1" x14ac:dyDescent="0.25">
      <c r="A5" s="52" t="s">
        <v>35</v>
      </c>
      <c r="B5" s="44" t="s">
        <v>55</v>
      </c>
      <c r="C5" s="65"/>
      <c r="D5" s="66"/>
    </row>
    <row r="6" spans="1:4" ht="69" customHeight="1" x14ac:dyDescent="0.25">
      <c r="A6" s="53" t="s">
        <v>62</v>
      </c>
      <c r="B6" s="45">
        <v>0</v>
      </c>
      <c r="C6" s="67" t="s">
        <v>61</v>
      </c>
      <c r="D6" s="68"/>
    </row>
    <row r="7" spans="1:4" ht="39.5" customHeight="1" thickBot="1" x14ac:dyDescent="0.3">
      <c r="A7" s="54" t="s">
        <v>64</v>
      </c>
      <c r="B7" s="46">
        <v>0</v>
      </c>
      <c r="C7" s="69" t="s">
        <v>65</v>
      </c>
      <c r="D7" s="70"/>
    </row>
    <row r="8" spans="1:4" ht="13.5" thickBot="1" x14ac:dyDescent="0.3">
      <c r="A8" s="33" t="s">
        <v>51</v>
      </c>
      <c r="B8" s="34"/>
      <c r="C8" s="94"/>
      <c r="D8" s="95"/>
    </row>
    <row r="9" spans="1:4" ht="13.5" customHeight="1" x14ac:dyDescent="0.25">
      <c r="A9" s="29" t="s">
        <v>7</v>
      </c>
      <c r="B9" s="47">
        <v>0</v>
      </c>
      <c r="C9" s="80" t="s">
        <v>66</v>
      </c>
      <c r="D9" s="64"/>
    </row>
    <row r="10" spans="1:4" ht="13" customHeight="1" x14ac:dyDescent="0.25">
      <c r="A10" s="30" t="s">
        <v>8</v>
      </c>
      <c r="B10" s="48">
        <v>0</v>
      </c>
      <c r="C10" s="80"/>
      <c r="D10" s="64"/>
    </row>
    <row r="11" spans="1:4" ht="13" customHeight="1" x14ac:dyDescent="0.25">
      <c r="A11" s="30" t="s">
        <v>9</v>
      </c>
      <c r="B11" s="48">
        <v>0</v>
      </c>
      <c r="C11" s="80"/>
      <c r="D11" s="64"/>
    </row>
    <row r="12" spans="1:4" ht="13" customHeight="1" x14ac:dyDescent="0.25">
      <c r="A12" s="30" t="s">
        <v>11</v>
      </c>
      <c r="B12" s="48">
        <v>0</v>
      </c>
      <c r="C12" s="80"/>
      <c r="D12" s="64"/>
    </row>
    <row r="13" spans="1:4" ht="13" customHeight="1" x14ac:dyDescent="0.25">
      <c r="A13" s="30" t="s">
        <v>0</v>
      </c>
      <c r="B13" s="48">
        <v>0</v>
      </c>
      <c r="C13" s="80"/>
      <c r="D13" s="64"/>
    </row>
    <row r="14" spans="1:4" ht="13" customHeight="1" x14ac:dyDescent="0.25">
      <c r="A14" s="30" t="s">
        <v>10</v>
      </c>
      <c r="B14" s="48">
        <v>0</v>
      </c>
      <c r="C14" s="80"/>
      <c r="D14" s="64"/>
    </row>
    <row r="15" spans="1:4" ht="13" customHeight="1" x14ac:dyDescent="0.25">
      <c r="A15" s="30" t="s">
        <v>12</v>
      </c>
      <c r="B15" s="48">
        <v>0</v>
      </c>
      <c r="C15" s="80"/>
      <c r="D15" s="64"/>
    </row>
    <row r="16" spans="1:4" ht="13" customHeight="1" x14ac:dyDescent="0.25">
      <c r="A16" s="30" t="s">
        <v>13</v>
      </c>
      <c r="B16" s="48">
        <v>0</v>
      </c>
      <c r="C16" s="80"/>
      <c r="D16" s="64"/>
    </row>
    <row r="17" spans="1:12" x14ac:dyDescent="0.25">
      <c r="A17" s="30" t="s">
        <v>17</v>
      </c>
      <c r="B17" s="48">
        <v>0</v>
      </c>
      <c r="C17" s="81"/>
      <c r="D17" s="66"/>
    </row>
    <row r="18" spans="1:12" ht="33.5" customHeight="1" x14ac:dyDescent="0.3">
      <c r="A18" s="27" t="s">
        <v>37</v>
      </c>
      <c r="B18" s="49" t="s">
        <v>55</v>
      </c>
      <c r="C18" s="78" t="s">
        <v>56</v>
      </c>
      <c r="D18" s="79"/>
    </row>
    <row r="19" spans="1:12" ht="13.5" customHeight="1" thickBot="1" x14ac:dyDescent="0.3">
      <c r="A19" s="28" t="s">
        <v>1</v>
      </c>
      <c r="B19" s="37">
        <f>IF(B6&gt;Lookup!B14,"SELF FUND",ROUND(Lookup!$B19,0))</f>
        <v>0</v>
      </c>
      <c r="C19" s="82" t="s">
        <v>57</v>
      </c>
      <c r="D19" s="83"/>
    </row>
    <row r="20" spans="1:12" ht="13.5" thickBot="1" x14ac:dyDescent="0.3">
      <c r="A20" s="32" t="s">
        <v>2</v>
      </c>
      <c r="B20" s="36">
        <f>SUM(B9:B19)</f>
        <v>0</v>
      </c>
      <c r="C20" s="84"/>
      <c r="D20" s="85"/>
    </row>
    <row r="21" spans="1:12" ht="13.5" customHeight="1" x14ac:dyDescent="0.25">
      <c r="A21" s="26" t="s">
        <v>33</v>
      </c>
      <c r="B21" s="35">
        <f>IF($B4="No",IF(B18=Lookup!C4, Lookup!C11,0),0)</f>
        <v>0</v>
      </c>
      <c r="C21" s="86"/>
      <c r="D21" s="87"/>
    </row>
    <row r="22" spans="1:12" ht="48.5" customHeight="1" x14ac:dyDescent="0.3">
      <c r="A22" s="31" t="s">
        <v>3</v>
      </c>
      <c r="B22" s="50">
        <v>0</v>
      </c>
      <c r="C22" s="78" t="s">
        <v>67</v>
      </c>
      <c r="D22" s="79"/>
    </row>
    <row r="23" spans="1:12" ht="13.5" customHeight="1" x14ac:dyDescent="0.25">
      <c r="A23" s="27" t="s">
        <v>20</v>
      </c>
      <c r="B23" s="55">
        <f>IF($B18=Lookup!C4,Lookup!D4,IF($B18=Lookup!C5,Lookup!D5,Lookup!D8))</f>
        <v>0</v>
      </c>
      <c r="C23" s="90" t="s">
        <v>57</v>
      </c>
      <c r="D23" s="91"/>
    </row>
    <row r="24" spans="1:12" ht="13.5" customHeight="1" thickBot="1" x14ac:dyDescent="0.3">
      <c r="A24" s="28" t="s">
        <v>19</v>
      </c>
      <c r="B24" s="37">
        <f>IF($B7-B23&lt;0,0,$B7-B23)</f>
        <v>0</v>
      </c>
      <c r="C24" s="92"/>
      <c r="D24" s="93"/>
    </row>
    <row r="25" spans="1:12" ht="13.5" thickBot="1" x14ac:dyDescent="0.3">
      <c r="A25" s="32" t="s">
        <v>4</v>
      </c>
      <c r="B25" s="36">
        <f>SUM(B21:B24)</f>
        <v>0</v>
      </c>
      <c r="C25" s="92"/>
      <c r="D25" s="93"/>
    </row>
    <row r="26" spans="1:12" ht="13.5" thickBot="1" x14ac:dyDescent="0.3">
      <c r="A26" s="32" t="s">
        <v>5</v>
      </c>
      <c r="B26" s="36">
        <f>Lookup!C26</f>
        <v>0</v>
      </c>
      <c r="C26" s="92"/>
      <c r="D26" s="93"/>
    </row>
    <row r="27" spans="1:12" ht="13.5" thickBot="1" x14ac:dyDescent="0.3">
      <c r="A27" s="25" t="s">
        <v>6</v>
      </c>
      <c r="B27" s="36">
        <f>IF(B20-B25-B26&lt;0,0,B20-B25-B26)</f>
        <v>0</v>
      </c>
      <c r="C27" s="92"/>
      <c r="D27" s="93"/>
    </row>
    <row r="28" spans="1:12" ht="13.5" thickBot="1" x14ac:dyDescent="0.3">
      <c r="A28" s="38" t="s">
        <v>18</v>
      </c>
      <c r="B28" s="39">
        <f>B27*0.2</f>
        <v>0</v>
      </c>
      <c r="C28" s="92"/>
      <c r="D28" s="93"/>
      <c r="F28" s="8"/>
    </row>
    <row r="29" spans="1:12" ht="60.5" customHeight="1" thickBot="1" x14ac:dyDescent="0.3">
      <c r="A29" s="25" t="s">
        <v>63</v>
      </c>
      <c r="B29" s="36">
        <f>IF(B19="SELF FUND", "FULL COST",IF(B27-B28&lt;0,0,B27-B28))</f>
        <v>0</v>
      </c>
      <c r="C29" s="88" t="s">
        <v>68</v>
      </c>
      <c r="D29" s="89"/>
    </row>
    <row r="30" spans="1:12" x14ac:dyDescent="0.25">
      <c r="G30" s="8"/>
      <c r="K30" s="2"/>
    </row>
    <row r="31" spans="1:12" x14ac:dyDescent="0.25">
      <c r="G31" s="8"/>
      <c r="J31" s="2"/>
    </row>
    <row r="32" spans="1:12" x14ac:dyDescent="0.25">
      <c r="G32" s="11"/>
      <c r="J32" s="12"/>
      <c r="K32" s="2"/>
      <c r="L32" s="13"/>
    </row>
    <row r="33" spans="7:12" x14ac:dyDescent="0.25">
      <c r="G33" s="8"/>
      <c r="J33" s="12"/>
    </row>
    <row r="34" spans="7:12" x14ac:dyDescent="0.25">
      <c r="G34" s="8"/>
      <c r="J34" s="12"/>
      <c r="K34" s="2"/>
    </row>
    <row r="36" spans="7:12" x14ac:dyDescent="0.25">
      <c r="G36" s="8"/>
      <c r="J36" s="2"/>
      <c r="K36" s="13"/>
    </row>
    <row r="37" spans="7:12" x14ac:dyDescent="0.25">
      <c r="G37" s="8"/>
      <c r="J37" s="12"/>
    </row>
    <row r="38" spans="7:12" x14ac:dyDescent="0.25">
      <c r="G38" s="8"/>
      <c r="J38" s="2"/>
    </row>
    <row r="39" spans="7:12" x14ac:dyDescent="0.25">
      <c r="G39" s="11"/>
      <c r="J39" s="12"/>
      <c r="K39" s="2"/>
      <c r="L39" s="13"/>
    </row>
    <row r="41" spans="7:12" x14ac:dyDescent="0.25">
      <c r="G41" s="8"/>
      <c r="J41" s="12"/>
    </row>
  </sheetData>
  <sheetProtection algorithmName="SHA-512" hashValue="VUTKJqJchq1PljUX2dyi7Um5+L79ByMhB/rGGzw0FSdXRqdKsKIA4BdEf//bDoPDY0Ebs+edb/5uTYFzxsNEhQ==" saltValue="Mg3ID3T3qbM/jPTM1DSDcA==" spinCount="100000" sheet="1" selectLockedCells="1"/>
  <sortState xmlns:xlrd2="http://schemas.microsoft.com/office/spreadsheetml/2017/richdata2" ref="F5:G11">
    <sortCondition ref="F5:F11"/>
  </sortState>
  <mergeCells count="12">
    <mergeCell ref="C8:D8"/>
    <mergeCell ref="C18:D18"/>
    <mergeCell ref="C9:D17"/>
    <mergeCell ref="C22:D22"/>
    <mergeCell ref="C19:D21"/>
    <mergeCell ref="C29:D29"/>
    <mergeCell ref="C23:D28"/>
    <mergeCell ref="C3:D5"/>
    <mergeCell ref="C6:D6"/>
    <mergeCell ref="C7:D7"/>
    <mergeCell ref="A1:D1"/>
    <mergeCell ref="A2:D2"/>
  </mergeCells>
  <phoneticPr fontId="11" type="noConversion"/>
  <dataValidations count="4">
    <dataValidation type="list" allowBlank="1" showInputMessage="1" showErrorMessage="1" sqref="B3" xr:uid="{4AF356A8-78A2-4FAE-BAFE-85FD69298F25}">
      <formula1>"Please select, 18 to 24, 25 up to pensionable age,pensionable age"</formula1>
    </dataValidation>
    <dataValidation type="list" allowBlank="1" showInputMessage="1" showErrorMessage="1" sqref="B4" xr:uid="{982E54CA-5781-466F-9840-FA1377006364}">
      <formula1>"Please select, Yes,No"</formula1>
    </dataValidation>
    <dataValidation type="list" allowBlank="1" showInputMessage="1" showErrorMessage="1" sqref="B18" xr:uid="{4212709E-C8A1-445A-9BA9-C569647F90D8}">
      <formula1>"Please select,92.40,61.85,24.45"</formula1>
    </dataValidation>
    <dataValidation type="list" allowBlank="1" showInputMessage="1" showErrorMessage="1" sqref="B5" xr:uid="{AD5CD2CA-809D-4225-9817-D0B6DAD454FA}">
      <formula1>"Please select,0,1,2,3,4,5,6,"</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266C3-E0B7-4F70-9E97-40DF088B2F6D}">
  <dimension ref="A1:J38"/>
  <sheetViews>
    <sheetView workbookViewId="0">
      <selection activeCell="B19" sqref="B19"/>
    </sheetView>
  </sheetViews>
  <sheetFormatPr defaultRowHeight="15.5" x14ac:dyDescent="0.35"/>
  <cols>
    <col min="1" max="1" width="17.3046875" customWidth="1"/>
    <col min="2" max="2" width="19.69140625" customWidth="1"/>
  </cols>
  <sheetData>
    <row r="1" spans="1:10" x14ac:dyDescent="0.35">
      <c r="A1" s="98" t="s">
        <v>21</v>
      </c>
      <c r="B1" s="1" t="s">
        <v>52</v>
      </c>
      <c r="C1" s="1"/>
      <c r="D1" s="1"/>
      <c r="E1" s="1"/>
      <c r="F1" s="1"/>
      <c r="G1" s="1"/>
      <c r="H1" s="1"/>
      <c r="I1" s="1"/>
      <c r="J1" s="1"/>
    </row>
    <row r="2" spans="1:10" x14ac:dyDescent="0.35">
      <c r="A2" s="98"/>
      <c r="B2" s="1"/>
      <c r="C2" s="1"/>
      <c r="D2" s="1"/>
      <c r="E2" s="1"/>
      <c r="F2" s="1"/>
      <c r="G2" s="1"/>
      <c r="H2" s="1"/>
      <c r="I2" s="1"/>
      <c r="J2" s="1"/>
    </row>
    <row r="3" spans="1:10" ht="26.5" x14ac:dyDescent="0.35">
      <c r="B3" s="40" t="s">
        <v>22</v>
      </c>
      <c r="C3" s="1"/>
      <c r="D3" s="57" t="s">
        <v>58</v>
      </c>
      <c r="E3" s="1"/>
      <c r="F3" s="1"/>
      <c r="G3" s="1"/>
      <c r="H3" s="1"/>
      <c r="I3" s="1"/>
      <c r="J3" s="1"/>
    </row>
    <row r="4" spans="1:10" ht="25" x14ac:dyDescent="0.35">
      <c r="B4" s="5" t="s">
        <v>25</v>
      </c>
      <c r="C4" s="4">
        <v>92.4</v>
      </c>
      <c r="D4" s="58">
        <v>10</v>
      </c>
      <c r="E4" s="1"/>
      <c r="F4" s="1"/>
      <c r="G4" s="1"/>
      <c r="H4" s="1"/>
      <c r="I4" s="1"/>
      <c r="J4" s="1"/>
    </row>
    <row r="5" spans="1:10" ht="25" x14ac:dyDescent="0.35">
      <c r="B5" s="5" t="s">
        <v>24</v>
      </c>
      <c r="C5" s="4">
        <v>61.85</v>
      </c>
      <c r="D5" s="58">
        <v>5</v>
      </c>
      <c r="E5" s="1"/>
      <c r="F5" s="1"/>
      <c r="G5" s="1"/>
      <c r="H5" s="1"/>
      <c r="I5" s="1"/>
      <c r="J5" s="1"/>
    </row>
    <row r="6" spans="1:10" ht="37.5" x14ac:dyDescent="0.35">
      <c r="B6" s="5" t="s">
        <v>28</v>
      </c>
      <c r="C6" s="4">
        <v>92.4</v>
      </c>
      <c r="D6" s="58">
        <v>10</v>
      </c>
      <c r="E6" s="1"/>
      <c r="F6" s="1"/>
      <c r="G6" s="1"/>
      <c r="H6" s="1"/>
      <c r="I6" s="1"/>
      <c r="J6" s="1"/>
    </row>
    <row r="7" spans="1:10" ht="37.5" x14ac:dyDescent="0.35">
      <c r="B7" s="5" t="s">
        <v>27</v>
      </c>
      <c r="C7" s="4">
        <v>61.85</v>
      </c>
      <c r="D7" s="58">
        <v>5</v>
      </c>
      <c r="E7" s="1"/>
      <c r="F7" s="1"/>
      <c r="G7" s="1"/>
      <c r="H7" s="1"/>
      <c r="I7" s="1"/>
      <c r="J7" s="1"/>
    </row>
    <row r="8" spans="1:10" ht="37.5" x14ac:dyDescent="0.35">
      <c r="B8" s="5" t="s">
        <v>26</v>
      </c>
      <c r="C8" s="4">
        <v>24.45</v>
      </c>
      <c r="D8" s="59">
        <v>0</v>
      </c>
      <c r="E8" s="1"/>
      <c r="F8" s="1"/>
      <c r="G8" s="1"/>
      <c r="H8" s="1"/>
      <c r="I8" s="1"/>
      <c r="J8" s="1"/>
    </row>
    <row r="9" spans="1:10" ht="37.5" x14ac:dyDescent="0.35">
      <c r="B9" s="5" t="s">
        <v>30</v>
      </c>
      <c r="C9" s="4">
        <v>92.4</v>
      </c>
      <c r="D9" s="58">
        <v>10</v>
      </c>
      <c r="E9" s="1"/>
      <c r="F9" s="1"/>
      <c r="G9" s="1"/>
      <c r="H9" s="1"/>
      <c r="I9" s="1"/>
      <c r="J9" s="1"/>
    </row>
    <row r="10" spans="1:10" ht="37.5" x14ac:dyDescent="0.35">
      <c r="B10" s="7" t="s">
        <v>29</v>
      </c>
      <c r="C10" s="4">
        <v>61.85</v>
      </c>
      <c r="D10" s="58">
        <v>5</v>
      </c>
      <c r="E10" s="1"/>
      <c r="F10" s="1"/>
      <c r="G10" s="1"/>
      <c r="H10" s="1"/>
      <c r="I10" s="1"/>
      <c r="J10" s="1"/>
    </row>
    <row r="11" spans="1:10" ht="25" x14ac:dyDescent="0.35">
      <c r="B11" s="6" t="s">
        <v>23</v>
      </c>
      <c r="C11" s="4">
        <f>C$9-C$10</f>
        <v>30.550000000000004</v>
      </c>
      <c r="D11" s="56"/>
      <c r="E11" s="1"/>
      <c r="F11" s="1"/>
      <c r="G11" s="1"/>
      <c r="H11" s="1"/>
      <c r="I11" s="1"/>
      <c r="J11" s="1"/>
    </row>
    <row r="12" spans="1:10" x14ac:dyDescent="0.35">
      <c r="B12" s="1"/>
      <c r="C12" s="1"/>
      <c r="D12" s="1"/>
      <c r="E12" s="1"/>
      <c r="F12" s="1"/>
      <c r="G12" s="1"/>
      <c r="H12" s="1"/>
      <c r="I12" s="1"/>
      <c r="J12" s="1"/>
    </row>
    <row r="13" spans="1:10" x14ac:dyDescent="0.35">
      <c r="B13" s="9" t="s">
        <v>59</v>
      </c>
      <c r="C13" s="1"/>
      <c r="D13" s="1"/>
      <c r="E13" s="1"/>
      <c r="F13" s="1"/>
      <c r="G13" s="1"/>
      <c r="H13" s="1"/>
      <c r="I13" s="1"/>
      <c r="J13" s="1"/>
    </row>
    <row r="14" spans="1:10" x14ac:dyDescent="0.35">
      <c r="B14" s="60">
        <v>23250</v>
      </c>
      <c r="C14" s="1"/>
      <c r="D14" s="1"/>
      <c r="E14" s="1"/>
      <c r="F14" s="1"/>
      <c r="G14" s="1"/>
      <c r="H14" s="1"/>
      <c r="I14" s="1"/>
      <c r="J14" s="1"/>
    </row>
    <row r="15" spans="1:10" x14ac:dyDescent="0.35">
      <c r="B15" s="9" t="s">
        <v>60</v>
      </c>
      <c r="C15" s="1"/>
      <c r="D15" s="1"/>
      <c r="E15" s="1"/>
      <c r="F15" s="1"/>
      <c r="G15" s="1"/>
      <c r="H15" s="1"/>
      <c r="I15" s="1"/>
      <c r="J15" s="1"/>
    </row>
    <row r="16" spans="1:10" x14ac:dyDescent="0.35">
      <c r="B16" s="60">
        <v>14250</v>
      </c>
      <c r="C16" s="1"/>
      <c r="D16" s="1"/>
      <c r="E16" s="1"/>
      <c r="F16" s="1"/>
      <c r="G16" s="1"/>
      <c r="H16" s="1"/>
      <c r="I16" s="1"/>
      <c r="J16" s="1"/>
    </row>
    <row r="17" spans="2:10" x14ac:dyDescent="0.35">
      <c r="D17" s="1"/>
      <c r="E17" s="1"/>
      <c r="F17" s="1"/>
      <c r="G17" s="1"/>
      <c r="H17" s="1"/>
      <c r="I17" s="1"/>
      <c r="J17" s="1"/>
    </row>
    <row r="18" spans="2:10" x14ac:dyDescent="0.35">
      <c r="B18" s="9" t="s">
        <v>32</v>
      </c>
      <c r="C18" s="1"/>
      <c r="D18" s="1"/>
      <c r="E18" s="1"/>
      <c r="F18" s="1"/>
      <c r="G18" s="1"/>
      <c r="H18" s="1"/>
      <c r="I18" s="1"/>
      <c r="J18" s="1"/>
    </row>
    <row r="19" spans="2:10" x14ac:dyDescent="0.35">
      <c r="B19" s="19">
        <f>IF(Calculation!$B$6&gt;B14, "ERROR", IF(Calculation!$B$6&lt;B16,0,(Calculation!$B$6-B16)/250))</f>
        <v>0</v>
      </c>
      <c r="C19" s="1"/>
      <c r="D19" s="1"/>
      <c r="E19" s="1"/>
      <c r="F19" s="1"/>
      <c r="G19" s="1"/>
      <c r="H19" s="1"/>
      <c r="I19" s="1"/>
      <c r="J19" s="1"/>
    </row>
    <row r="20" spans="2:10" x14ac:dyDescent="0.35">
      <c r="B20" s="1"/>
      <c r="C20" s="1"/>
      <c r="D20" s="1"/>
      <c r="E20" s="1"/>
      <c r="F20" s="1"/>
      <c r="G20" s="1"/>
      <c r="H20" s="1"/>
      <c r="I20" s="1"/>
      <c r="J20" s="1"/>
    </row>
    <row r="21" spans="2:10" x14ac:dyDescent="0.35">
      <c r="B21" s="96" t="s">
        <v>47</v>
      </c>
      <c r="C21" s="97"/>
      <c r="D21" s="1"/>
      <c r="E21" s="1"/>
      <c r="F21" s="1"/>
      <c r="G21" s="1"/>
      <c r="H21" s="1"/>
      <c r="I21" s="1"/>
      <c r="J21" s="1"/>
    </row>
    <row r="22" spans="2:10" x14ac:dyDescent="0.35">
      <c r="B22" s="16" t="s">
        <v>38</v>
      </c>
      <c r="C22" s="4">
        <f>IF(Calculation!B3="Please select",0,IF(Calculation!B3="18 to 24",$C$29,IF(Calculation!B3="25 up to pensionable age",$C$30,IF(Calculation!B3="pensionable age",$C$31,"ERROR"))))</f>
        <v>0</v>
      </c>
      <c r="D22" s="1"/>
      <c r="E22" s="1"/>
      <c r="F22" s="1"/>
      <c r="G22" s="1"/>
      <c r="H22" s="1"/>
      <c r="I22" s="1"/>
      <c r="J22" s="1"/>
    </row>
    <row r="23" spans="2:10" x14ac:dyDescent="0.35">
      <c r="B23" s="16" t="s">
        <v>39</v>
      </c>
      <c r="C23" s="4">
        <f>IF(Calculation!B5="Please select",0,IF(Calculation!B5&gt;0,Calculation!B5*C32,0))</f>
        <v>0</v>
      </c>
      <c r="D23" s="1"/>
      <c r="E23" s="1"/>
      <c r="F23" s="1"/>
      <c r="G23" s="1"/>
      <c r="H23" s="1"/>
      <c r="I23" s="1"/>
      <c r="J23" s="1"/>
    </row>
    <row r="24" spans="2:10" x14ac:dyDescent="0.35">
      <c r="B24" s="16" t="s">
        <v>40</v>
      </c>
      <c r="C24" s="4">
        <f>IF(Calculation!B16&gt;0,$C$33,0)</f>
        <v>0</v>
      </c>
      <c r="D24" s="1"/>
      <c r="E24" s="1"/>
      <c r="F24" s="1"/>
      <c r="G24" s="1"/>
      <c r="H24" s="1"/>
      <c r="I24" s="1"/>
      <c r="J24" s="1"/>
    </row>
    <row r="25" spans="2:10" ht="51.5" thickBot="1" x14ac:dyDescent="0.4">
      <c r="B25" s="17" t="s">
        <v>53</v>
      </c>
      <c r="C25" s="14">
        <f>IF(Calculation!B3="pensionable age",0,IF(Calculation!B18=61.85,$C$34,IF(Calculation!B18=92.4,$C$35,0)))</f>
        <v>0</v>
      </c>
      <c r="D25" s="1"/>
      <c r="E25" s="1"/>
      <c r="F25" s="1"/>
      <c r="G25" s="1"/>
      <c r="H25" s="1"/>
      <c r="I25" s="1"/>
      <c r="J25" s="1"/>
    </row>
    <row r="26" spans="2:10" ht="16" thickBot="1" x14ac:dyDescent="0.4">
      <c r="B26" s="18" t="s">
        <v>49</v>
      </c>
      <c r="C26" s="15">
        <f>SUM(C22:C25)</f>
        <v>0</v>
      </c>
      <c r="D26" s="1"/>
      <c r="E26" s="1"/>
      <c r="F26" s="1"/>
      <c r="G26" s="1"/>
      <c r="H26" s="1"/>
      <c r="I26" s="1"/>
      <c r="J26" s="1"/>
    </row>
    <row r="27" spans="2:10" x14ac:dyDescent="0.35">
      <c r="B27" s="1"/>
      <c r="C27" s="1"/>
      <c r="D27" s="1"/>
      <c r="E27" s="1"/>
      <c r="F27" s="1"/>
      <c r="G27" s="8"/>
      <c r="H27" s="1"/>
      <c r="I27" s="1"/>
      <c r="J27" s="1"/>
    </row>
    <row r="28" spans="2:10" x14ac:dyDescent="0.35">
      <c r="B28" s="96" t="s">
        <v>46</v>
      </c>
      <c r="C28" s="97"/>
      <c r="D28" s="24" t="s">
        <v>54</v>
      </c>
      <c r="E28" s="1"/>
      <c r="F28" s="1"/>
      <c r="G28" s="1"/>
      <c r="H28" s="1"/>
      <c r="I28" s="1"/>
      <c r="J28" s="1"/>
    </row>
    <row r="29" spans="2:10" x14ac:dyDescent="0.35">
      <c r="B29" s="16" t="s">
        <v>36</v>
      </c>
      <c r="C29" s="20">
        <v>74.599999999999994</v>
      </c>
      <c r="D29" s="22">
        <f>C30+C34</f>
        <v>135.69999999999999</v>
      </c>
      <c r="E29" s="1"/>
      <c r="F29" s="1"/>
      <c r="G29" s="1"/>
      <c r="H29" s="1"/>
      <c r="I29" s="1"/>
      <c r="J29" s="1"/>
    </row>
    <row r="30" spans="2:10" x14ac:dyDescent="0.35">
      <c r="B30" s="16" t="s">
        <v>43</v>
      </c>
      <c r="C30" s="20">
        <v>94.15</v>
      </c>
      <c r="D30" s="23">
        <f>D29</f>
        <v>135.69999999999999</v>
      </c>
      <c r="E30" s="1"/>
      <c r="F30" s="1"/>
      <c r="G30" s="1"/>
      <c r="H30" s="1"/>
      <c r="I30" s="1"/>
      <c r="J30" s="1"/>
    </row>
    <row r="31" spans="2:10" x14ac:dyDescent="0.35">
      <c r="B31" s="16" t="s">
        <v>44</v>
      </c>
      <c r="C31" s="20">
        <v>194.7</v>
      </c>
      <c r="D31" s="1"/>
      <c r="E31" s="1"/>
      <c r="F31" s="1"/>
      <c r="G31" s="1"/>
      <c r="H31" s="1"/>
      <c r="I31" s="1"/>
      <c r="J31" s="1"/>
    </row>
    <row r="32" spans="2:10" x14ac:dyDescent="0.35">
      <c r="B32" s="16" t="s">
        <v>45</v>
      </c>
      <c r="C32" s="20">
        <v>86.2</v>
      </c>
      <c r="D32" s="1"/>
      <c r="E32" s="1"/>
      <c r="F32" s="1"/>
      <c r="G32" s="1"/>
      <c r="H32" s="1"/>
      <c r="I32" s="1"/>
      <c r="J32" s="1"/>
    </row>
    <row r="33" spans="2:10" x14ac:dyDescent="0.35">
      <c r="B33" s="16" t="s">
        <v>40</v>
      </c>
      <c r="C33" s="20">
        <v>44.55</v>
      </c>
      <c r="D33" s="12" t="s">
        <v>34</v>
      </c>
      <c r="E33" s="1"/>
      <c r="F33" s="1"/>
      <c r="G33" s="1"/>
      <c r="H33" s="1"/>
      <c r="I33" s="1"/>
      <c r="J33" s="1"/>
    </row>
    <row r="34" spans="2:10" ht="26" x14ac:dyDescent="0.35">
      <c r="B34" s="21" t="s">
        <v>41</v>
      </c>
      <c r="C34" s="20">
        <v>41.55</v>
      </c>
      <c r="D34" s="2" t="s">
        <v>31</v>
      </c>
      <c r="E34" s="1"/>
      <c r="F34" s="1"/>
      <c r="G34" s="1"/>
      <c r="H34" s="1"/>
      <c r="I34" s="1"/>
      <c r="J34" s="1"/>
    </row>
    <row r="35" spans="2:10" ht="26" x14ac:dyDescent="0.35">
      <c r="B35" s="21" t="s">
        <v>42</v>
      </c>
      <c r="C35" s="20">
        <f>C34+20.3</f>
        <v>61.849999999999994</v>
      </c>
      <c r="D35" s="13" t="s">
        <v>48</v>
      </c>
      <c r="E35" s="1"/>
      <c r="F35" s="1"/>
      <c r="G35" s="1"/>
      <c r="H35" s="1"/>
      <c r="I35" s="1"/>
      <c r="J35" s="1"/>
    </row>
    <row r="36" spans="2:10" x14ac:dyDescent="0.35">
      <c r="B36" s="1"/>
      <c r="C36" s="8"/>
      <c r="D36" s="1"/>
      <c r="E36" s="1"/>
      <c r="F36" s="1"/>
      <c r="G36" s="1"/>
      <c r="H36" s="1"/>
      <c r="I36" s="1"/>
      <c r="J36" s="1"/>
    </row>
    <row r="38" spans="2:10" x14ac:dyDescent="0.35">
      <c r="E38" s="41"/>
    </row>
  </sheetData>
  <sheetProtection algorithmName="SHA-512" hashValue="wzEKg/yPXZWy8bze42eoAKPVgQAixruAaK396yQ/rbrb82B1WJpcaCzu5DIT84+zd+2AZtpPXTGErTX9ZN6rmA==" saltValue="DihxgwX36cI+Qr4HRiNFSw==" spinCount="100000" sheet="1" objects="1" scenarios="1" selectLockedCells="1" selectUnlockedCells="1"/>
  <mergeCells count="3">
    <mergeCell ref="B28:C28"/>
    <mergeCell ref="B21:C21"/>
    <mergeCell ref="A1:A2"/>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Calculation</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Balchin</dc:creator>
  <cp:lastModifiedBy>Kevin Balchin</cp:lastModifiedBy>
  <dcterms:created xsi:type="dcterms:W3CDTF">2022-04-19T08:28:56Z</dcterms:created>
  <dcterms:modified xsi:type="dcterms:W3CDTF">2022-12-02T15:23:12Z</dcterms:modified>
</cp:coreProperties>
</file>